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C669E9A6-A6AA-4AAD-A94D-7FE75A13B85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표지" sheetId="1" r:id="rId1"/>
    <sheet name="원가계산서" sheetId="2" r:id="rId2"/>
    <sheet name="공종별집계표" sheetId="3" r:id="rId3"/>
    <sheet name="심우관1층" sheetId="4" r:id="rId4"/>
  </sheets>
  <definedNames>
    <definedName name="_xlnm.Print_Area" localSheetId="2">공종별집계표!$A$1:$M$18</definedName>
    <definedName name="_xlnm.Print_Area" localSheetId="3">심우관1층!$A$1:$M$24</definedName>
    <definedName name="_xlnm.Print_Area" localSheetId="1">원가계산서!$B$1:$G$30</definedName>
    <definedName name="_xlnm.Print_Titles" localSheetId="2">공종별집계표!$1:$4</definedName>
    <definedName name="_xlnm.Print_Titles" localSheetId="3">심우관1층!$1:$3</definedName>
    <definedName name="_xlnm.Print_Titles" localSheetId="1">원가계산서!$1:$3</definedName>
  </definedNames>
  <calcPr calcId="191029" refMode="R1C1" iterateCount="1"/>
</workbook>
</file>

<file path=xl/calcChain.xml><?xml version="1.0" encoding="utf-8"?>
<calcChain xmlns="http://schemas.openxmlformats.org/spreadsheetml/2006/main">
  <c r="H24" i="4" l="1"/>
  <c r="G5" i="3" s="1"/>
  <c r="F24" i="4" l="1"/>
  <c r="E5" i="3" s="1"/>
  <c r="J24" i="4"/>
  <c r="L24" i="4"/>
  <c r="P15" i="4" l="1"/>
  <c r="P14" i="4"/>
  <c r="R13" i="4"/>
  <c r="P12" i="4"/>
  <c r="P11" i="4"/>
  <c r="H5" i="3"/>
  <c r="H18" i="3" s="1"/>
  <c r="E8" i="2" s="1"/>
  <c r="P10" i="4"/>
  <c r="P9" i="4"/>
  <c r="P8" i="4"/>
  <c r="P7" i="4"/>
  <c r="P6" i="4"/>
  <c r="P5" i="4"/>
  <c r="K16" i="3"/>
  <c r="J16" i="3"/>
  <c r="H16" i="3"/>
  <c r="L16" i="3" s="1"/>
  <c r="F16" i="3"/>
  <c r="K15" i="3"/>
  <c r="J15" i="3"/>
  <c r="L15" i="3" s="1"/>
  <c r="K14" i="3"/>
  <c r="J14" i="3"/>
  <c r="H14" i="3"/>
  <c r="F14" i="3"/>
  <c r="L14" i="3" s="1"/>
  <c r="K13" i="3"/>
  <c r="J13" i="3"/>
  <c r="L13" i="3" s="1"/>
  <c r="H13" i="3"/>
  <c r="F13" i="3"/>
  <c r="K12" i="3"/>
  <c r="J12" i="3"/>
  <c r="H12" i="3"/>
  <c r="F12" i="3"/>
  <c r="L12" i="3" s="1"/>
  <c r="K11" i="3"/>
  <c r="J11" i="3"/>
  <c r="H11" i="3"/>
  <c r="F11" i="3"/>
  <c r="L11" i="3" s="1"/>
  <c r="K10" i="3"/>
  <c r="J10" i="3"/>
  <c r="H10" i="3"/>
  <c r="F10" i="3"/>
  <c r="L10" i="3" s="1"/>
  <c r="K9" i="3"/>
  <c r="J9" i="3"/>
  <c r="H9" i="3"/>
  <c r="F9" i="3"/>
  <c r="L9" i="3" s="1"/>
  <c r="L8" i="3"/>
  <c r="K8" i="3"/>
  <c r="J8" i="3"/>
  <c r="H8" i="3"/>
  <c r="F8" i="3"/>
  <c r="K7" i="3"/>
  <c r="J7" i="3"/>
  <c r="H7" i="3"/>
  <c r="L7" i="3" s="1"/>
  <c r="F7" i="3"/>
  <c r="I5" i="3"/>
  <c r="J5" i="3" s="1"/>
  <c r="J18" i="3" s="1"/>
  <c r="E11" i="2" s="1"/>
  <c r="E9" i="2" l="1"/>
  <c r="E10" i="2" s="1"/>
  <c r="E14" i="2"/>
  <c r="E17" i="2" s="1"/>
  <c r="E15" i="2"/>
  <c r="E13" i="2" l="1"/>
  <c r="E12" i="2"/>
  <c r="E22" i="2" l="1"/>
  <c r="K5" i="3" l="1"/>
  <c r="F5" i="3"/>
  <c r="L5" i="3" l="1"/>
  <c r="L18" i="3" s="1"/>
  <c r="F18" i="3"/>
  <c r="E4" i="2" s="1"/>
  <c r="E7" i="2" s="1"/>
  <c r="E23" i="2" s="1"/>
  <c r="E24" i="2" l="1"/>
  <c r="E25" i="2" s="1"/>
  <c r="E27" i="2" l="1"/>
  <c r="O18" i="4" l="1"/>
  <c r="E28" i="2"/>
  <c r="E29" i="2" s="1"/>
  <c r="E30" i="2" l="1"/>
  <c r="F2" i="2" s="1"/>
</calcChain>
</file>

<file path=xl/sharedStrings.xml><?xml version="1.0" encoding="utf-8"?>
<sst xmlns="http://schemas.openxmlformats.org/spreadsheetml/2006/main" count="129" uniqueCount="100">
  <si>
    <t>직  접  노  무  비</t>
  </si>
  <si>
    <t>직접노무비 * 4.75%</t>
  </si>
  <si>
    <t>고  용  보  험  료</t>
  </si>
  <si>
    <t>총   공   사    비</t>
  </si>
  <si>
    <t>일  반  관  리  비</t>
  </si>
  <si>
    <t>직접노무비 * 3.595%</t>
  </si>
  <si>
    <t>산  재  보  험  료</t>
  </si>
  <si>
    <t>간  접  노  무  비</t>
  </si>
  <si>
    <t>기   타    경   비</t>
  </si>
  <si>
    <t>경           비</t>
  </si>
  <si>
    <t>건강보험료 * 13.14%</t>
  </si>
  <si>
    <t>공   급    가   액</t>
  </si>
  <si>
    <t>도      급      액</t>
  </si>
  <si>
    <t>간  접  재  료  비</t>
  </si>
  <si>
    <t>부  가  가  치  세</t>
  </si>
  <si>
    <t>공 사 원 가 계 산 서</t>
  </si>
  <si>
    <t>환  경  보  전  비</t>
  </si>
  <si>
    <t>직  접  재  료  비</t>
  </si>
  <si>
    <t>비  고</t>
  </si>
  <si>
    <t xml:space="preserve">공사명 : </t>
  </si>
  <si>
    <t>견 적 서</t>
  </si>
  <si>
    <t>단  가</t>
  </si>
  <si>
    <t>※단위절사</t>
  </si>
  <si>
    <t>안전관리비</t>
  </si>
  <si>
    <t>노  무  비</t>
  </si>
  <si>
    <t>재  료  비</t>
  </si>
  <si>
    <t>금  액</t>
  </si>
  <si>
    <t>계 * 5%</t>
  </si>
  <si>
    <t>(노무비 + 경비 + 일반관리비) * 10%</t>
  </si>
  <si>
    <t>국민 건강 보험료</t>
  </si>
  <si>
    <t>작 업 부 산 물</t>
  </si>
  <si>
    <t>노인장기요양보험료</t>
  </si>
  <si>
    <t>경        비</t>
  </si>
  <si>
    <t>노   무   비</t>
  </si>
  <si>
    <t>산업안전보건관리비</t>
  </si>
  <si>
    <t>비        목</t>
  </si>
  <si>
    <t>금      액</t>
  </si>
  <si>
    <t>국민 연금 보험료</t>
  </si>
  <si>
    <t>재   료   비</t>
  </si>
  <si>
    <t xml:space="preserve">        계</t>
  </si>
  <si>
    <t>비      고</t>
  </si>
  <si>
    <t>순   공   사   원   가</t>
  </si>
  <si>
    <t>[ 소          계 ]</t>
  </si>
  <si>
    <t>이              윤</t>
  </si>
  <si>
    <t>구        성        비</t>
  </si>
  <si>
    <t>[ 합           계 ]</t>
  </si>
  <si>
    <t>건설기계대여금지급보증서발급수수료</t>
  </si>
  <si>
    <t>C4</t>
  </si>
  <si>
    <t>A2</t>
  </si>
  <si>
    <t>S2</t>
  </si>
  <si>
    <t>C5</t>
  </si>
  <si>
    <t>수량</t>
  </si>
  <si>
    <t>D4</t>
  </si>
  <si>
    <t>단위</t>
  </si>
  <si>
    <t>CA</t>
  </si>
  <si>
    <t>CS</t>
  </si>
  <si>
    <t>A3</t>
  </si>
  <si>
    <t>A1</t>
  </si>
  <si>
    <t>B2</t>
  </si>
  <si>
    <t>CG</t>
  </si>
  <si>
    <t>BS</t>
  </si>
  <si>
    <t>B1</t>
  </si>
  <si>
    <t>CL</t>
  </si>
  <si>
    <t>D2</t>
  </si>
  <si>
    <t>D1</t>
  </si>
  <si>
    <t>C2</t>
  </si>
  <si>
    <t>DH</t>
  </si>
  <si>
    <t>S1</t>
  </si>
  <si>
    <t>CH</t>
  </si>
  <si>
    <t>D9</t>
  </si>
  <si>
    <t>DB</t>
  </si>
  <si>
    <t>식</t>
  </si>
  <si>
    <t>AS</t>
  </si>
  <si>
    <t>공 종 별 내 역 서</t>
  </si>
  <si>
    <t>노무비 * 3.56%</t>
  </si>
  <si>
    <t>경      비</t>
  </si>
  <si>
    <t>공급가액 * 10%</t>
  </si>
  <si>
    <t>공 종 별 집 계 표</t>
  </si>
  <si>
    <t>품      명</t>
  </si>
  <si>
    <t>직접노무비 * 15%</t>
  </si>
  <si>
    <t>합      계</t>
  </si>
  <si>
    <t>건설폐기물처리비</t>
  </si>
  <si>
    <t>규      격</t>
  </si>
  <si>
    <t>노무비 * 1.01%</t>
  </si>
  <si>
    <t>공사명 : 유원대학교 심우관1층 리모델링공사</t>
    <phoneticPr fontId="15" type="noConversion"/>
  </si>
  <si>
    <t>유원대학교</t>
    <phoneticPr fontId="15" type="noConversion"/>
  </si>
  <si>
    <t>1. 목공사</t>
    <phoneticPr fontId="15" type="noConversion"/>
  </si>
  <si>
    <t>탬바보드</t>
    <phoneticPr fontId="15" type="noConversion"/>
  </si>
  <si>
    <t>합판</t>
    <phoneticPr fontId="15" type="noConversion"/>
  </si>
  <si>
    <t>한치각</t>
    <phoneticPr fontId="15" type="noConversion"/>
  </si>
  <si>
    <t>인건비</t>
    <phoneticPr fontId="15" type="noConversion"/>
  </si>
  <si>
    <t>2. 방화문 필름 작업</t>
    <phoneticPr fontId="15" type="noConversion"/>
  </si>
  <si>
    <t>필름작업</t>
    <phoneticPr fontId="15" type="noConversion"/>
  </si>
  <si>
    <t>3. 전기배선 및 할로겐</t>
    <phoneticPr fontId="15" type="noConversion"/>
  </si>
  <si>
    <t>4. 페인트 작업</t>
    <phoneticPr fontId="15" type="noConversion"/>
  </si>
  <si>
    <t>복도 페인트</t>
    <phoneticPr fontId="15" type="noConversion"/>
  </si>
  <si>
    <t>하단고시 검정색</t>
    <phoneticPr fontId="15" type="noConversion"/>
  </si>
  <si>
    <t>5. 데코타일공사</t>
    <phoneticPr fontId="15" type="noConversion"/>
  </si>
  <si>
    <t>계단몰딩 작업</t>
    <phoneticPr fontId="15" type="noConversion"/>
  </si>
  <si>
    <t>인테리어공사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</si>
</sst>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"/>
    <numFmt numFmtId="177" formatCode="#,###;\-#,###;#;"/>
  </numFmts>
  <fonts count="16" x14ac:knownFonts="1">
    <font>
      <sz val="11"/>
      <color rgb="FF000000"/>
      <name val="맑은 고딕"/>
    </font>
    <font>
      <sz val="10"/>
      <color rgb="FF000000"/>
      <name val="돋움체"/>
      <family val="3"/>
      <charset val="129"/>
    </font>
    <font>
      <sz val="11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u/>
      <sz val="24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돋움체"/>
      <family val="3"/>
      <charset val="129"/>
    </font>
    <font>
      <u/>
      <sz val="48"/>
      <color rgb="FF000000"/>
      <name val="굴림체"/>
      <family val="3"/>
      <charset val="129"/>
    </font>
    <font>
      <b/>
      <u/>
      <sz val="18"/>
      <color rgb="FF000000"/>
      <name val="굴림체"/>
      <family val="3"/>
      <charset val="129"/>
    </font>
    <font>
      <b/>
      <sz val="24"/>
      <color rgb="FF000000"/>
      <name val="굴림체"/>
      <family val="3"/>
      <charset val="129"/>
    </font>
    <font>
      <b/>
      <u/>
      <sz val="16"/>
      <color rgb="FF000000"/>
      <name val="돋움체"/>
      <family val="3"/>
      <charset val="129"/>
    </font>
    <font>
      <b/>
      <u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4" fillId="0" borderId="0">
      <alignment vertical="center"/>
    </xf>
    <xf numFmtId="0" fontId="1" fillId="0" borderId="0"/>
  </cellStyleXfs>
  <cellXfs count="65">
    <xf numFmtId="0" fontId="0" fillId="0" borderId="0" xfId="0" applyNumberFormat="1" applyAlignment="1">
      <alignment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0" borderId="2" xfId="2" applyNumberFormat="1" applyFont="1" applyBorder="1"/>
    <xf numFmtId="0" fontId="2" fillId="0" borderId="3" xfId="2" applyNumberFormat="1" applyFont="1" applyBorder="1"/>
    <xf numFmtId="0" fontId="2" fillId="0" borderId="4" xfId="2" applyNumberFormat="1" applyFont="1" applyBorder="1"/>
    <xf numFmtId="0" fontId="2" fillId="0" borderId="0" xfId="0" applyNumberFormat="1" applyFont="1" applyAlignment="1">
      <alignment vertical="center"/>
    </xf>
    <xf numFmtId="0" fontId="3" fillId="0" borderId="5" xfId="2" applyNumberFormat="1" applyFont="1" applyBorder="1"/>
    <xf numFmtId="0" fontId="2" fillId="0" borderId="0" xfId="2" applyNumberFormat="1" applyFont="1"/>
    <xf numFmtId="0" fontId="2" fillId="0" borderId="6" xfId="2" applyNumberFormat="1" applyFont="1" applyBorder="1"/>
    <xf numFmtId="0" fontId="4" fillId="0" borderId="0" xfId="2" applyNumberFormat="1" applyFont="1" applyAlignment="1">
      <alignment vertical="center"/>
    </xf>
    <xf numFmtId="0" fontId="5" fillId="0" borderId="0" xfId="2" applyNumberFormat="1" applyFont="1" applyAlignment="1">
      <alignment vertical="center"/>
    </xf>
    <xf numFmtId="0" fontId="3" fillId="0" borderId="7" xfId="2" applyNumberFormat="1" applyFont="1" applyBorder="1"/>
    <xf numFmtId="0" fontId="2" fillId="0" borderId="8" xfId="2" applyNumberFormat="1" applyFont="1" applyBorder="1"/>
    <xf numFmtId="0" fontId="5" fillId="0" borderId="8" xfId="2" applyNumberFormat="1" applyFont="1" applyBorder="1" applyAlignment="1">
      <alignment vertical="center"/>
    </xf>
    <xf numFmtId="0" fontId="2" fillId="0" borderId="9" xfId="2" applyNumberFormat="1" applyFont="1" applyBorder="1"/>
    <xf numFmtId="0" fontId="6" fillId="0" borderId="1" xfId="0" quotePrefix="1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0" fillId="0" borderId="1" xfId="0" quotePrefix="1" applyNumberFormat="1" applyBorder="1" applyAlignment="1">
      <alignment vertical="center" wrapText="1"/>
    </xf>
    <xf numFmtId="0" fontId="0" fillId="0" borderId="1" xfId="0" quotePrefix="1" applyNumberFormat="1" applyBorder="1" applyAlignment="1">
      <alignment horizontal="center" vertical="center" wrapText="1"/>
    </xf>
    <xf numFmtId="0" fontId="0" fillId="0" borderId="0" xfId="0" quotePrefix="1" applyNumberFormat="1" applyAlignment="1">
      <alignment vertical="center"/>
    </xf>
    <xf numFmtId="0" fontId="7" fillId="0" borderId="1" xfId="0" quotePrefix="1" applyNumberFormat="1" applyFont="1" applyBorder="1" applyAlignment="1">
      <alignment horizontal="center" vertical="center"/>
    </xf>
    <xf numFmtId="0" fontId="6" fillId="0" borderId="1" xfId="0" quotePrefix="1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176" fontId="0" fillId="0" borderId="1" xfId="0" applyNumberForma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41" fontId="2" fillId="0" borderId="1" xfId="0" quotePrefix="1" applyNumberFormat="1" applyFont="1" applyBorder="1" applyAlignment="1">
      <alignment vertical="center" wrapText="1"/>
    </xf>
    <xf numFmtId="41" fontId="2" fillId="0" borderId="1" xfId="0" applyNumberFormat="1" applyFont="1" applyBorder="1" applyAlignment="1">
      <alignment vertical="center" wrapText="1"/>
    </xf>
    <xf numFmtId="41" fontId="2" fillId="0" borderId="1" xfId="1" applyNumberFormat="1" applyFont="1" applyBorder="1" applyAlignment="1">
      <alignment vertical="center" wrapText="1"/>
    </xf>
    <xf numFmtId="41" fontId="2" fillId="0" borderId="1" xfId="1" quotePrefix="1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vertical="center" wrapText="1"/>
    </xf>
    <xf numFmtId="0" fontId="8" fillId="2" borderId="1" xfId="0" quotePrefix="1" applyNumberFormat="1" applyFont="1" applyFill="1" applyBorder="1" applyAlignment="1">
      <alignment horizontal="center" vertical="center" wrapText="1"/>
    </xf>
    <xf numFmtId="0" fontId="0" fillId="0" borderId="1" xfId="0" quotePrefix="1" applyNumberFormat="1" applyFont="1" applyBorder="1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0" xfId="0" quotePrefix="1" applyNumberFormat="1" applyAlignment="1">
      <alignment vertical="center"/>
    </xf>
    <xf numFmtId="0" fontId="0" fillId="0" borderId="1" xfId="0" quotePrefix="1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0" fontId="9" fillId="0" borderId="0" xfId="2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10" fillId="0" borderId="10" xfId="2" applyNumberFormat="1" applyFont="1" applyBorder="1" applyAlignment="1">
      <alignment horizontal="center" vertical="center"/>
    </xf>
    <xf numFmtId="0" fontId="0" fillId="0" borderId="6" xfId="0" applyNumberFormat="1" applyBorder="1" applyAlignment="1"/>
    <xf numFmtId="0" fontId="0" fillId="0" borderId="5" xfId="0" applyNumberFormat="1" applyBorder="1" applyAlignment="1"/>
    <xf numFmtId="0" fontId="11" fillId="0" borderId="0" xfId="2" applyNumberFormat="1" applyFont="1" applyAlignment="1">
      <alignment horizontal="center" vertical="center"/>
    </xf>
    <xf numFmtId="0" fontId="0" fillId="0" borderId="1" xfId="0" quotePrefix="1" applyNumberFormat="1" applyBorder="1" applyAlignment="1">
      <alignment vertical="center" wrapText="1"/>
    </xf>
    <xf numFmtId="0" fontId="0" fillId="0" borderId="11" xfId="0" applyNumberFormat="1" applyBorder="1" applyAlignment="1"/>
    <xf numFmtId="0" fontId="0" fillId="0" borderId="12" xfId="0" applyNumberFormat="1" applyBorder="1" applyAlignment="1"/>
    <xf numFmtId="0" fontId="12" fillId="0" borderId="0" xfId="0" applyNumberFormat="1" applyFont="1" applyAlignment="1">
      <alignment horizontal="center" vertical="center"/>
    </xf>
    <xf numFmtId="0" fontId="0" fillId="0" borderId="0" xfId="0" applyNumberFormat="1" applyAlignment="1"/>
    <xf numFmtId="0" fontId="8" fillId="0" borderId="0" xfId="0" quotePrefix="1" applyNumberFormat="1" applyFont="1" applyAlignment="1">
      <alignment vertical="center"/>
    </xf>
    <xf numFmtId="0" fontId="8" fillId="0" borderId="0" xfId="0" applyNumberFormat="1" applyFont="1" applyAlignment="1">
      <alignment horizontal="right" vertical="center"/>
    </xf>
    <xf numFmtId="0" fontId="8" fillId="2" borderId="1" xfId="0" quotePrefix="1" applyNumberFormat="1" applyFont="1" applyFill="1" applyBorder="1" applyAlignment="1">
      <alignment horizontal="center" vertical="center" wrapText="1"/>
    </xf>
    <xf numFmtId="0" fontId="0" fillId="2" borderId="11" xfId="0" applyNumberFormat="1" applyFill="1" applyBorder="1" applyAlignment="1"/>
    <xf numFmtId="0" fontId="0" fillId="2" borderId="12" xfId="0" applyNumberFormat="1" applyFill="1" applyBorder="1" applyAlignment="1"/>
    <xf numFmtId="0" fontId="0" fillId="0" borderId="1" xfId="0" quotePrefix="1" applyNumberFormat="1" applyBorder="1" applyAlignment="1">
      <alignment horizontal="distributed" vertical="center" wrapText="1"/>
    </xf>
    <xf numFmtId="0" fontId="0" fillId="0" borderId="13" xfId="0" applyNumberFormat="1" applyBorder="1" applyAlignment="1"/>
    <xf numFmtId="0" fontId="0" fillId="0" borderId="14" xfId="0" applyNumberFormat="1" applyBorder="1" applyAlignment="1"/>
    <xf numFmtId="0" fontId="13" fillId="0" borderId="0" xfId="0" quotePrefix="1" applyNumberFormat="1" applyFont="1" applyAlignment="1">
      <alignment horizontal="center" vertical="center"/>
    </xf>
    <xf numFmtId="0" fontId="0" fillId="0" borderId="0" xfId="0" quotePrefix="1" applyNumberFormat="1" applyAlignment="1">
      <alignment vertical="center"/>
    </xf>
    <xf numFmtId="0" fontId="7" fillId="0" borderId="1" xfId="0" quotePrefix="1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3">
    <cellStyle name="쉼표 [0]" xfId="1" builtinId="6"/>
    <cellStyle name="표준" xfId="0" builtinId="0"/>
    <cellStyle name="표준_(주)청원 공장신축 전기공사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3"/>
  <sheetViews>
    <sheetView tabSelected="1" zoomScaleNormal="100" zoomScaleSheetLayoutView="100" workbookViewId="0">
      <selection activeCell="F22" sqref="F22:G22"/>
    </sheetView>
  </sheetViews>
  <sheetFormatPr defaultColWidth="9" defaultRowHeight="15" customHeight="1" x14ac:dyDescent="0.3"/>
  <cols>
    <col min="1" max="11" width="11.25" style="9" customWidth="1"/>
    <col min="12" max="12" width="9" style="9" customWidth="1"/>
    <col min="13" max="16384" width="9" style="9"/>
  </cols>
  <sheetData>
    <row r="1" spans="1:11" ht="15" customHeight="1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5" customHeight="1" x14ac:dyDescent="0.15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ht="15" customHeight="1" x14ac:dyDescent="0.15">
      <c r="A3" s="10"/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1" ht="15" customHeight="1" x14ac:dyDescent="0.1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ht="15" customHeight="1" x14ac:dyDescent="0.15">
      <c r="A5" s="10"/>
      <c r="B5" s="11"/>
      <c r="C5" s="42" t="s">
        <v>20</v>
      </c>
      <c r="D5" s="43"/>
      <c r="E5" s="43"/>
      <c r="F5" s="43"/>
      <c r="G5" s="43"/>
      <c r="H5" s="43"/>
      <c r="I5" s="43"/>
      <c r="J5" s="11"/>
      <c r="K5" s="12"/>
    </row>
    <row r="6" spans="1:11" ht="15" customHeight="1" x14ac:dyDescent="0.15">
      <c r="A6" s="10"/>
      <c r="B6" s="11"/>
      <c r="C6" s="43"/>
      <c r="D6" s="43"/>
      <c r="E6" s="43"/>
      <c r="F6" s="43"/>
      <c r="G6" s="43"/>
      <c r="H6" s="43"/>
      <c r="I6" s="43"/>
      <c r="J6" s="11"/>
      <c r="K6" s="12"/>
    </row>
    <row r="7" spans="1:11" ht="15" customHeight="1" x14ac:dyDescent="0.15">
      <c r="A7" s="10"/>
      <c r="B7" s="11"/>
      <c r="C7" s="43"/>
      <c r="D7" s="43"/>
      <c r="E7" s="43"/>
      <c r="F7" s="43"/>
      <c r="G7" s="43"/>
      <c r="H7" s="43"/>
      <c r="I7" s="43"/>
      <c r="J7" s="11"/>
      <c r="K7" s="12"/>
    </row>
    <row r="8" spans="1:11" ht="15" customHeight="1" x14ac:dyDescent="0.15">
      <c r="A8" s="10"/>
      <c r="B8" s="11"/>
      <c r="C8" s="43"/>
      <c r="D8" s="43"/>
      <c r="E8" s="43"/>
      <c r="F8" s="43"/>
      <c r="G8" s="43"/>
      <c r="H8" s="43"/>
      <c r="I8" s="43"/>
      <c r="J8" s="11"/>
      <c r="K8" s="12"/>
    </row>
    <row r="9" spans="1:11" ht="15" customHeight="1" x14ac:dyDescent="0.15">
      <c r="A9" s="10"/>
      <c r="B9" s="11"/>
      <c r="C9" s="43"/>
      <c r="D9" s="43"/>
      <c r="E9" s="43"/>
      <c r="F9" s="43"/>
      <c r="G9" s="43"/>
      <c r="H9" s="43"/>
      <c r="I9" s="43"/>
      <c r="J9" s="11"/>
      <c r="K9" s="12"/>
    </row>
    <row r="10" spans="1:11" ht="15" customHeight="1" x14ac:dyDescent="0.15">
      <c r="A10" s="10"/>
      <c r="B10" s="11"/>
      <c r="C10" s="43"/>
      <c r="D10" s="43"/>
      <c r="E10" s="43"/>
      <c r="F10" s="43"/>
      <c r="G10" s="43"/>
      <c r="H10" s="43"/>
      <c r="I10" s="43"/>
      <c r="J10" s="11"/>
      <c r="K10" s="12"/>
    </row>
    <row r="11" spans="1:11" ht="15" customHeight="1" x14ac:dyDescent="0.15">
      <c r="A11" s="10"/>
      <c r="B11" s="11"/>
      <c r="C11" s="43"/>
      <c r="D11" s="43"/>
      <c r="E11" s="43"/>
      <c r="F11" s="43"/>
      <c r="G11" s="43"/>
      <c r="H11" s="43"/>
      <c r="I11" s="43"/>
      <c r="J11" s="11"/>
      <c r="K11" s="12"/>
    </row>
    <row r="12" spans="1:11" ht="15" customHeight="1" x14ac:dyDescent="0.1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2"/>
    </row>
    <row r="13" spans="1:11" ht="15" customHeight="1" x14ac:dyDescent="0.1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15" customHeight="1" x14ac:dyDescent="0.15">
      <c r="A14" s="10"/>
      <c r="B14" s="11"/>
      <c r="C14" s="11"/>
      <c r="D14" s="13"/>
      <c r="E14" s="13"/>
      <c r="F14" s="13"/>
      <c r="G14" s="13"/>
      <c r="H14" s="13"/>
      <c r="I14" s="13"/>
      <c r="J14" s="11"/>
      <c r="K14" s="12"/>
    </row>
    <row r="15" spans="1:11" ht="15" customHeight="1" x14ac:dyDescent="0.15">
      <c r="A15" s="10"/>
      <c r="B15" s="11"/>
      <c r="C15" s="11"/>
      <c r="D15" s="13"/>
      <c r="E15" s="13"/>
      <c r="F15" s="13"/>
      <c r="G15" s="13"/>
      <c r="H15" s="13"/>
      <c r="I15" s="13"/>
      <c r="J15" s="11"/>
      <c r="K15" s="12"/>
    </row>
    <row r="16" spans="1:11" ht="15" customHeight="1" x14ac:dyDescent="0.1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2"/>
    </row>
    <row r="17" spans="1:11" ht="15" customHeight="1" x14ac:dyDescent="0.1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2"/>
    </row>
    <row r="18" spans="1:11" ht="15" customHeight="1" x14ac:dyDescent="0.3">
      <c r="A18" s="44" t="s">
        <v>84</v>
      </c>
      <c r="B18" s="43"/>
      <c r="C18" s="43"/>
      <c r="D18" s="43"/>
      <c r="E18" s="43"/>
      <c r="F18" s="43"/>
      <c r="G18" s="43"/>
      <c r="H18" s="43"/>
      <c r="I18" s="43"/>
      <c r="J18" s="43"/>
      <c r="K18" s="45"/>
    </row>
    <row r="19" spans="1:11" ht="15" customHeight="1" x14ac:dyDescent="0.3">
      <c r="A19" s="46"/>
      <c r="B19" s="43"/>
      <c r="C19" s="43"/>
      <c r="D19" s="43"/>
      <c r="E19" s="43"/>
      <c r="F19" s="43"/>
      <c r="G19" s="43"/>
      <c r="H19" s="43"/>
      <c r="I19" s="43"/>
      <c r="J19" s="43"/>
      <c r="K19" s="45"/>
    </row>
    <row r="20" spans="1:11" ht="15" customHeight="1" x14ac:dyDescent="0.3">
      <c r="A20" s="46"/>
      <c r="B20" s="43"/>
      <c r="C20" s="43"/>
      <c r="D20" s="43"/>
      <c r="E20" s="43"/>
      <c r="F20" s="43"/>
      <c r="G20" s="43"/>
      <c r="H20" s="43"/>
      <c r="I20" s="43"/>
      <c r="J20" s="43"/>
      <c r="K20" s="45"/>
    </row>
    <row r="21" spans="1:11" ht="15" customHeight="1" x14ac:dyDescent="0.1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  <row r="22" spans="1:11" ht="15" customHeight="1" x14ac:dyDescent="0.1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2"/>
    </row>
    <row r="23" spans="1:11" ht="15" customHeight="1" x14ac:dyDescent="0.15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2"/>
    </row>
    <row r="24" spans="1:11" ht="15" customHeight="1" x14ac:dyDescent="0.1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2"/>
    </row>
    <row r="25" spans="1:11" ht="15" customHeight="1" x14ac:dyDescent="0.1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2"/>
    </row>
    <row r="26" spans="1:11" ht="15" customHeight="1" x14ac:dyDescent="0.1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2"/>
    </row>
    <row r="27" spans="1:11" ht="15" customHeight="1" x14ac:dyDescent="0.15">
      <c r="A27" s="10"/>
      <c r="B27" s="11"/>
      <c r="C27" s="47"/>
      <c r="D27" s="43"/>
      <c r="E27" s="43"/>
      <c r="F27" s="43"/>
      <c r="G27" s="43"/>
      <c r="H27" s="43"/>
      <c r="I27" s="43"/>
      <c r="J27" s="11"/>
      <c r="K27" s="12"/>
    </row>
    <row r="28" spans="1:11" ht="15" customHeight="1" x14ac:dyDescent="0.15">
      <c r="A28" s="10"/>
      <c r="B28" s="11"/>
      <c r="C28" s="43"/>
      <c r="D28" s="43"/>
      <c r="E28" s="43"/>
      <c r="F28" s="43"/>
      <c r="G28" s="43"/>
      <c r="H28" s="43"/>
      <c r="I28" s="43"/>
      <c r="J28" s="11"/>
      <c r="K28" s="12"/>
    </row>
    <row r="29" spans="1:11" ht="15" customHeight="1" x14ac:dyDescent="0.15">
      <c r="A29" s="10"/>
      <c r="B29" s="11"/>
      <c r="C29" s="14"/>
      <c r="D29" s="14"/>
      <c r="E29" s="14"/>
      <c r="F29" s="14"/>
      <c r="G29" s="14"/>
      <c r="H29" s="14"/>
      <c r="I29" s="14"/>
      <c r="J29" s="11"/>
      <c r="K29" s="12"/>
    </row>
    <row r="30" spans="1:11" ht="15" customHeight="1" x14ac:dyDescent="0.15">
      <c r="A30" s="10"/>
      <c r="B30" s="11"/>
      <c r="C30" s="14"/>
      <c r="D30" s="14"/>
      <c r="E30" s="14"/>
      <c r="F30" s="14"/>
      <c r="G30" s="14"/>
      <c r="H30" s="14"/>
      <c r="I30" s="14"/>
      <c r="J30" s="11"/>
      <c r="K30" s="12"/>
    </row>
    <row r="31" spans="1:11" ht="15" customHeight="1" x14ac:dyDescent="0.15">
      <c r="A31" s="10"/>
      <c r="B31" s="11"/>
      <c r="C31" s="14"/>
      <c r="D31" s="14"/>
      <c r="E31" s="14"/>
      <c r="F31" s="14"/>
      <c r="G31" s="14"/>
      <c r="H31" s="14"/>
      <c r="I31" s="14"/>
      <c r="J31" s="11"/>
      <c r="K31" s="12"/>
    </row>
    <row r="32" spans="1:11" ht="15" customHeight="1" x14ac:dyDescent="0.15">
      <c r="A32" s="10"/>
      <c r="B32" s="11"/>
      <c r="C32" s="14"/>
      <c r="D32" s="14"/>
      <c r="E32" s="14"/>
      <c r="F32" s="14"/>
      <c r="G32" s="14"/>
      <c r="H32" s="14"/>
      <c r="I32" s="14"/>
      <c r="J32" s="11"/>
      <c r="K32" s="12"/>
    </row>
    <row r="33" spans="1:11" ht="15" customHeight="1" x14ac:dyDescent="0.15">
      <c r="A33" s="15"/>
      <c r="B33" s="16"/>
      <c r="C33" s="17"/>
      <c r="D33" s="17"/>
      <c r="E33" s="17"/>
      <c r="F33" s="17"/>
      <c r="G33" s="17"/>
      <c r="H33" s="17"/>
      <c r="I33" s="17"/>
      <c r="J33" s="16"/>
      <c r="K33" s="18"/>
    </row>
  </sheetData>
  <mergeCells count="3">
    <mergeCell ref="C5:I11"/>
    <mergeCell ref="A18:K20"/>
    <mergeCell ref="C27:I28"/>
  </mergeCells>
  <phoneticPr fontId="15" type="noConversion"/>
  <pageMargins left="0.69972223043441772" right="0.69972223043441772" top="0.75" bottom="0.75" header="0.30000001192092896" footer="0.30000001192092896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0"/>
  <sheetViews>
    <sheetView view="pageBreakPreview" topLeftCell="B1" zoomScaleNormal="100" zoomScaleSheetLayoutView="100" workbookViewId="0">
      <selection activeCell="F24" sqref="F24"/>
    </sheetView>
  </sheetViews>
  <sheetFormatPr defaultColWidth="9" defaultRowHeight="16.5" x14ac:dyDescent="0.3"/>
  <cols>
    <col min="1" max="1" width="0" style="27" hidden="1"/>
    <col min="2" max="3" width="4.625" style="27" customWidth="1"/>
    <col min="4" max="4" width="35.5" style="27" customWidth="1"/>
    <col min="5" max="5" width="25.625" style="27" customWidth="1"/>
    <col min="6" max="6" width="60.5" style="27" customWidth="1"/>
    <col min="7" max="7" width="30.625" style="27" customWidth="1"/>
  </cols>
  <sheetData>
    <row r="1" spans="1:7" ht="24" customHeight="1" x14ac:dyDescent="0.3">
      <c r="B1" s="51" t="s">
        <v>15</v>
      </c>
      <c r="C1" s="52"/>
      <c r="D1" s="52"/>
      <c r="E1" s="52"/>
      <c r="F1" s="52"/>
      <c r="G1" s="52"/>
    </row>
    <row r="2" spans="1:7" ht="21.95" customHeight="1" x14ac:dyDescent="0.3">
      <c r="B2" s="53" t="s">
        <v>19</v>
      </c>
      <c r="C2" s="52"/>
      <c r="D2" s="52"/>
      <c r="E2" s="52"/>
      <c r="F2" s="54" t="e">
        <f>" 금액 : "&amp;NUMBERSTRING(E30,1)&amp;"원"&amp;" (\"&amp;TEXT(E30,"#,###")&amp;")"</f>
        <v>#NUM!</v>
      </c>
      <c r="G2" s="52"/>
    </row>
    <row r="3" spans="1:7" ht="21.95" customHeight="1" x14ac:dyDescent="0.3">
      <c r="B3" s="55" t="s">
        <v>35</v>
      </c>
      <c r="C3" s="56"/>
      <c r="D3" s="57"/>
      <c r="E3" s="36" t="s">
        <v>36</v>
      </c>
      <c r="F3" s="36" t="s">
        <v>44</v>
      </c>
      <c r="G3" s="36" t="s">
        <v>40</v>
      </c>
    </row>
    <row r="4" spans="1:7" ht="21.95" customHeight="1" x14ac:dyDescent="0.3">
      <c r="A4" s="24" t="s">
        <v>57</v>
      </c>
      <c r="B4" s="58" t="s">
        <v>41</v>
      </c>
      <c r="C4" s="58" t="s">
        <v>38</v>
      </c>
      <c r="D4" s="23" t="s">
        <v>17</v>
      </c>
      <c r="E4" s="28">
        <f>공종별집계표!F18</f>
        <v>0</v>
      </c>
      <c r="F4" s="22"/>
      <c r="G4" s="22"/>
    </row>
    <row r="5" spans="1:7" ht="21.95" customHeight="1" x14ac:dyDescent="0.3">
      <c r="A5" s="24" t="s">
        <v>48</v>
      </c>
      <c r="B5" s="59"/>
      <c r="C5" s="59"/>
      <c r="D5" s="23" t="s">
        <v>13</v>
      </c>
      <c r="E5" s="28">
        <v>0</v>
      </c>
      <c r="F5" s="22"/>
      <c r="G5" s="22"/>
    </row>
    <row r="6" spans="1:7" ht="21.95" customHeight="1" x14ac:dyDescent="0.3">
      <c r="A6" s="24" t="s">
        <v>56</v>
      </c>
      <c r="B6" s="59"/>
      <c r="C6" s="59"/>
      <c r="D6" s="23" t="s">
        <v>30</v>
      </c>
      <c r="E6" s="28"/>
      <c r="F6" s="22"/>
      <c r="G6" s="22"/>
    </row>
    <row r="7" spans="1:7" ht="21.95" customHeight="1" x14ac:dyDescent="0.3">
      <c r="A7" s="24" t="s">
        <v>72</v>
      </c>
      <c r="B7" s="59"/>
      <c r="C7" s="60"/>
      <c r="D7" s="23" t="s">
        <v>42</v>
      </c>
      <c r="E7" s="28">
        <f>TRUNC(E4+E5-E6,0)</f>
        <v>0</v>
      </c>
      <c r="F7" s="22"/>
      <c r="G7" s="22"/>
    </row>
    <row r="8" spans="1:7" ht="21.95" customHeight="1" x14ac:dyDescent="0.3">
      <c r="A8" s="24" t="s">
        <v>61</v>
      </c>
      <c r="B8" s="59"/>
      <c r="C8" s="58" t="s">
        <v>33</v>
      </c>
      <c r="D8" s="23" t="s">
        <v>0</v>
      </c>
      <c r="E8" s="28">
        <f>공종별집계표!H18</f>
        <v>0</v>
      </c>
      <c r="F8" s="22"/>
      <c r="G8" s="22"/>
    </row>
    <row r="9" spans="1:7" ht="21.95" customHeight="1" x14ac:dyDescent="0.3">
      <c r="A9" s="24" t="s">
        <v>58</v>
      </c>
      <c r="B9" s="59"/>
      <c r="C9" s="59"/>
      <c r="D9" s="23" t="s">
        <v>7</v>
      </c>
      <c r="E9" s="28">
        <f>E8*0.15</f>
        <v>0</v>
      </c>
      <c r="F9" s="37" t="s">
        <v>79</v>
      </c>
      <c r="G9" s="22"/>
    </row>
    <row r="10" spans="1:7" ht="21.95" customHeight="1" x14ac:dyDescent="0.3">
      <c r="A10" s="24" t="s">
        <v>60</v>
      </c>
      <c r="B10" s="59"/>
      <c r="C10" s="60"/>
      <c r="D10" s="23" t="s">
        <v>42</v>
      </c>
      <c r="E10" s="28">
        <f>TRUNC(E8+E9,0)</f>
        <v>0</v>
      </c>
      <c r="F10" s="22"/>
      <c r="G10" s="22"/>
    </row>
    <row r="11" spans="1:7" ht="21.95" customHeight="1" x14ac:dyDescent="0.3">
      <c r="A11" s="24" t="s">
        <v>65</v>
      </c>
      <c r="B11" s="59"/>
      <c r="C11" s="58" t="s">
        <v>32</v>
      </c>
      <c r="D11" s="40" t="s">
        <v>9</v>
      </c>
      <c r="E11" s="28">
        <f>공종별집계표!J18</f>
        <v>0</v>
      </c>
      <c r="F11" s="22"/>
      <c r="G11" s="22"/>
    </row>
    <row r="12" spans="1:7" ht="21.95" customHeight="1" x14ac:dyDescent="0.3">
      <c r="A12" s="24" t="s">
        <v>47</v>
      </c>
      <c r="B12" s="59"/>
      <c r="C12" s="59"/>
      <c r="D12" s="23" t="s">
        <v>6</v>
      </c>
      <c r="E12" s="28">
        <f>TRUNC(E10*0.0356,0)</f>
        <v>0</v>
      </c>
      <c r="F12" s="22" t="s">
        <v>74</v>
      </c>
      <c r="G12" s="22"/>
    </row>
    <row r="13" spans="1:7" ht="21.95" customHeight="1" x14ac:dyDescent="0.3">
      <c r="A13" s="24" t="s">
        <v>50</v>
      </c>
      <c r="B13" s="59"/>
      <c r="C13" s="59"/>
      <c r="D13" s="23" t="s">
        <v>2</v>
      </c>
      <c r="E13" s="28">
        <f>TRUNC(E10*0.0101,0)</f>
        <v>0</v>
      </c>
      <c r="F13" s="22" t="s">
        <v>83</v>
      </c>
      <c r="G13" s="22"/>
    </row>
    <row r="14" spans="1:7" ht="21.95" customHeight="1" x14ac:dyDescent="0.3">
      <c r="A14" s="24" t="s">
        <v>54</v>
      </c>
      <c r="B14" s="59"/>
      <c r="C14" s="59"/>
      <c r="D14" s="23" t="s">
        <v>29</v>
      </c>
      <c r="E14" s="28">
        <f>E8*0.03595</f>
        <v>0</v>
      </c>
      <c r="F14" s="37" t="s">
        <v>5</v>
      </c>
      <c r="G14" s="22"/>
    </row>
    <row r="15" spans="1:7" ht="21.95" customHeight="1" x14ac:dyDescent="0.3">
      <c r="A15" s="39"/>
      <c r="B15" s="59"/>
      <c r="C15" s="59"/>
      <c r="D15" s="23" t="s">
        <v>37</v>
      </c>
      <c r="E15" s="28">
        <f>E8*0.0475</f>
        <v>0</v>
      </c>
      <c r="F15" s="37" t="s">
        <v>1</v>
      </c>
      <c r="G15" s="38"/>
    </row>
    <row r="16" spans="1:7" ht="21.95" customHeight="1" x14ac:dyDescent="0.3">
      <c r="A16" s="24" t="s">
        <v>54</v>
      </c>
      <c r="B16" s="59"/>
      <c r="C16" s="59"/>
      <c r="D16" s="40" t="s">
        <v>23</v>
      </c>
      <c r="E16" s="28"/>
      <c r="F16" s="37"/>
      <c r="G16" s="22"/>
    </row>
    <row r="17" spans="1:7" ht="21.95" customHeight="1" x14ac:dyDescent="0.3">
      <c r="A17" s="24" t="s">
        <v>54</v>
      </c>
      <c r="B17" s="59"/>
      <c r="C17" s="59"/>
      <c r="D17" s="23" t="s">
        <v>31</v>
      </c>
      <c r="E17" s="28">
        <f>E14*0.1314</f>
        <v>0</v>
      </c>
      <c r="F17" s="37" t="s">
        <v>10</v>
      </c>
      <c r="G17" s="22"/>
    </row>
    <row r="18" spans="1:7" ht="21.95" customHeight="1" x14ac:dyDescent="0.3">
      <c r="A18" s="24" t="s">
        <v>54</v>
      </c>
      <c r="B18" s="59"/>
      <c r="C18" s="59"/>
      <c r="D18" s="23" t="s">
        <v>34</v>
      </c>
      <c r="E18" s="28"/>
      <c r="F18" s="22"/>
      <c r="G18" s="22"/>
    </row>
    <row r="19" spans="1:7" ht="21.95" customHeight="1" x14ac:dyDescent="0.3">
      <c r="A19" s="24" t="s">
        <v>68</v>
      </c>
      <c r="B19" s="59"/>
      <c r="C19" s="59"/>
      <c r="D19" s="23" t="s">
        <v>16</v>
      </c>
      <c r="E19" s="28"/>
      <c r="F19" s="22"/>
      <c r="G19" s="22"/>
    </row>
    <row r="20" spans="1:7" ht="21.95" customHeight="1" x14ac:dyDescent="0.3">
      <c r="A20" s="24" t="s">
        <v>59</v>
      </c>
      <c r="B20" s="59"/>
      <c r="C20" s="59"/>
      <c r="D20" s="23" t="s">
        <v>8</v>
      </c>
      <c r="E20" s="28"/>
      <c r="F20" s="22"/>
      <c r="G20" s="22"/>
    </row>
    <row r="21" spans="1:7" ht="21.95" customHeight="1" x14ac:dyDescent="0.3">
      <c r="A21" s="24" t="s">
        <v>62</v>
      </c>
      <c r="B21" s="59"/>
      <c r="C21" s="59"/>
      <c r="D21" s="23" t="s">
        <v>46</v>
      </c>
      <c r="E21" s="28"/>
      <c r="F21" s="22"/>
      <c r="G21" s="22"/>
    </row>
    <row r="22" spans="1:7" ht="21.95" customHeight="1" x14ac:dyDescent="0.3">
      <c r="A22" s="24" t="s">
        <v>55</v>
      </c>
      <c r="B22" s="60"/>
      <c r="C22" s="60"/>
      <c r="D22" s="23" t="s">
        <v>42</v>
      </c>
      <c r="E22" s="28">
        <f>TRUNC(E11+E12+E13+E18+E20+E19+E21,0)</f>
        <v>0</v>
      </c>
      <c r="F22" s="22"/>
      <c r="G22" s="22"/>
    </row>
    <row r="23" spans="1:7" ht="21.95" customHeight="1" x14ac:dyDescent="0.3">
      <c r="A23" s="24" t="s">
        <v>67</v>
      </c>
      <c r="B23" s="48" t="s">
        <v>39</v>
      </c>
      <c r="C23" s="49"/>
      <c r="D23" s="50"/>
      <c r="E23" s="28">
        <f>TRUNC(E7+E10+E22,0)</f>
        <v>0</v>
      </c>
      <c r="F23" s="22"/>
      <c r="G23" s="22"/>
    </row>
    <row r="24" spans="1:7" ht="21.95" customHeight="1" x14ac:dyDescent="0.3">
      <c r="A24" s="24" t="s">
        <v>64</v>
      </c>
      <c r="B24" s="48" t="s">
        <v>4</v>
      </c>
      <c r="C24" s="49"/>
      <c r="D24" s="50"/>
      <c r="E24" s="28">
        <f>TRUNC(E23*0.05,0)</f>
        <v>0</v>
      </c>
      <c r="F24" s="37" t="s">
        <v>27</v>
      </c>
      <c r="G24" s="22"/>
    </row>
    <row r="25" spans="1:7" ht="21.95" customHeight="1" x14ac:dyDescent="0.3">
      <c r="A25" s="24" t="s">
        <v>63</v>
      </c>
      <c r="B25" s="48" t="s">
        <v>43</v>
      </c>
      <c r="C25" s="49"/>
      <c r="D25" s="50"/>
      <c r="E25" s="28">
        <f>TRUNC((E10+E22+E24)*0.1,0)</f>
        <v>0</v>
      </c>
      <c r="F25" s="37" t="s">
        <v>28</v>
      </c>
      <c r="G25" s="22"/>
    </row>
    <row r="26" spans="1:7" ht="21.95" hidden="1" customHeight="1" x14ac:dyDescent="0.3">
      <c r="A26" s="24" t="s">
        <v>52</v>
      </c>
      <c r="B26" s="48" t="s">
        <v>81</v>
      </c>
      <c r="C26" s="49"/>
      <c r="D26" s="50"/>
      <c r="E26" s="28"/>
      <c r="F26" s="22"/>
      <c r="G26" s="22"/>
    </row>
    <row r="27" spans="1:7" ht="21.95" customHeight="1" x14ac:dyDescent="0.3">
      <c r="A27" s="24" t="s">
        <v>69</v>
      </c>
      <c r="B27" s="48" t="s">
        <v>11</v>
      </c>
      <c r="C27" s="49"/>
      <c r="D27" s="50"/>
      <c r="E27" s="28">
        <f>TRUNC(E23+E24+E25+E26,0)</f>
        <v>0</v>
      </c>
      <c r="F27" s="22"/>
      <c r="G27" s="22"/>
    </row>
    <row r="28" spans="1:7" ht="21.95" customHeight="1" x14ac:dyDescent="0.3">
      <c r="A28" s="24" t="s">
        <v>70</v>
      </c>
      <c r="B28" s="48" t="s">
        <v>14</v>
      </c>
      <c r="C28" s="49"/>
      <c r="D28" s="50"/>
      <c r="E28" s="28">
        <f>TRUNC(E27*0.1,0)</f>
        <v>0</v>
      </c>
      <c r="F28" s="22" t="s">
        <v>76</v>
      </c>
      <c r="G28" s="22"/>
    </row>
    <row r="29" spans="1:7" ht="21.95" customHeight="1" x14ac:dyDescent="0.3">
      <c r="A29" s="24" t="s">
        <v>66</v>
      </c>
      <c r="B29" s="48" t="s">
        <v>12</v>
      </c>
      <c r="C29" s="49"/>
      <c r="D29" s="50"/>
      <c r="E29" s="28">
        <f>TRUNC(E27+E28,0)</f>
        <v>0</v>
      </c>
      <c r="F29" s="22"/>
      <c r="G29" s="22"/>
    </row>
    <row r="30" spans="1:7" ht="21.95" customHeight="1" x14ac:dyDescent="0.3">
      <c r="A30" s="24" t="s">
        <v>49</v>
      </c>
      <c r="B30" s="48" t="s">
        <v>3</v>
      </c>
      <c r="C30" s="49"/>
      <c r="D30" s="50"/>
      <c r="E30" s="28">
        <f>E29-42350</f>
        <v>-42350</v>
      </c>
      <c r="F30" s="22" t="s">
        <v>22</v>
      </c>
      <c r="G30" s="22"/>
    </row>
  </sheetData>
  <mergeCells count="16">
    <mergeCell ref="B1:G1"/>
    <mergeCell ref="B2:E2"/>
    <mergeCell ref="F2:G2"/>
    <mergeCell ref="B3:D3"/>
    <mergeCell ref="B4:B22"/>
    <mergeCell ref="C4:C7"/>
    <mergeCell ref="C8:C10"/>
    <mergeCell ref="C11:C22"/>
    <mergeCell ref="B28:D28"/>
    <mergeCell ref="B29:D29"/>
    <mergeCell ref="B30:D30"/>
    <mergeCell ref="B23:D23"/>
    <mergeCell ref="B24:D24"/>
    <mergeCell ref="B25:D25"/>
    <mergeCell ref="B26:D26"/>
    <mergeCell ref="B27:D27"/>
  </mergeCells>
  <phoneticPr fontId="15" type="noConversion"/>
  <pageMargins left="0.39347222447395325" right="0.39347222447395325" top="0.39347222447395325" bottom="0.39347222447395325" header="0" footer="0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8"/>
  <sheetViews>
    <sheetView zoomScaleNormal="100" zoomScaleSheetLayoutView="100" workbookViewId="0">
      <selection activeCell="J10" sqref="J10"/>
    </sheetView>
  </sheetViews>
  <sheetFormatPr defaultColWidth="9" defaultRowHeight="16.5" x14ac:dyDescent="0.3"/>
  <cols>
    <col min="1" max="1" width="40.625" style="27" customWidth="1"/>
    <col min="2" max="2" width="20.5" style="27" customWidth="1"/>
    <col min="3" max="4" width="4.625" style="27" customWidth="1"/>
    <col min="5" max="12" width="13.625" style="27" customWidth="1"/>
    <col min="13" max="13" width="12.625" style="27" customWidth="1"/>
  </cols>
  <sheetData>
    <row r="1" spans="1:13" ht="30" customHeight="1" x14ac:dyDescent="0.3">
      <c r="A1" s="61" t="s">
        <v>77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9.5" customHeight="1" x14ac:dyDescent="0.3">
      <c r="A2" s="6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30" customHeight="1" x14ac:dyDescent="0.3">
      <c r="A3" s="63" t="s">
        <v>78</v>
      </c>
      <c r="B3" s="63" t="s">
        <v>82</v>
      </c>
      <c r="C3" s="63" t="s">
        <v>53</v>
      </c>
      <c r="D3" s="63" t="s">
        <v>51</v>
      </c>
      <c r="E3" s="63" t="s">
        <v>25</v>
      </c>
      <c r="F3" s="50"/>
      <c r="G3" s="63" t="s">
        <v>24</v>
      </c>
      <c r="H3" s="50"/>
      <c r="I3" s="63" t="s">
        <v>75</v>
      </c>
      <c r="J3" s="50"/>
      <c r="K3" s="63" t="s">
        <v>80</v>
      </c>
      <c r="L3" s="50"/>
      <c r="M3" s="63" t="s">
        <v>18</v>
      </c>
    </row>
    <row r="4" spans="1:13" ht="30" customHeight="1" x14ac:dyDescent="0.3">
      <c r="A4" s="60"/>
      <c r="B4" s="60"/>
      <c r="C4" s="60"/>
      <c r="D4" s="60"/>
      <c r="E4" s="26" t="s">
        <v>21</v>
      </c>
      <c r="F4" s="26" t="s">
        <v>26</v>
      </c>
      <c r="G4" s="26" t="s">
        <v>21</v>
      </c>
      <c r="H4" s="26" t="s">
        <v>26</v>
      </c>
      <c r="I4" s="26" t="s">
        <v>21</v>
      </c>
      <c r="J4" s="26" t="s">
        <v>26</v>
      </c>
      <c r="K4" s="26" t="s">
        <v>21</v>
      </c>
      <c r="L4" s="26" t="s">
        <v>26</v>
      </c>
      <c r="M4" s="60"/>
    </row>
    <row r="5" spans="1:13" s="21" customFormat="1" ht="30" customHeight="1" x14ac:dyDescent="0.3">
      <c r="A5" s="20" t="s">
        <v>99</v>
      </c>
      <c r="B5" s="19"/>
      <c r="C5" s="26" t="s">
        <v>71</v>
      </c>
      <c r="D5" s="20">
        <v>1</v>
      </c>
      <c r="E5" s="29">
        <f>심우관1층!F24</f>
        <v>0</v>
      </c>
      <c r="F5" s="29">
        <f t="shared" ref="F5:F14" si="0">E5*D5</f>
        <v>0</v>
      </c>
      <c r="G5" s="29">
        <f>심우관1층!H24</f>
        <v>0</v>
      </c>
      <c r="H5" s="29">
        <f t="shared" ref="H5:H14" si="1">G5*D5</f>
        <v>0</v>
      </c>
      <c r="I5" s="29">
        <f>J6+J14+J15+J16</f>
        <v>0</v>
      </c>
      <c r="J5" s="29">
        <f t="shared" ref="J5:J16" si="2">I5*D5</f>
        <v>0</v>
      </c>
      <c r="K5" s="29">
        <f>E5+G5+I5</f>
        <v>0</v>
      </c>
      <c r="L5" s="29">
        <f t="shared" ref="L5:L16" si="3">F5+H5+J5</f>
        <v>0</v>
      </c>
      <c r="M5" s="19"/>
    </row>
    <row r="6" spans="1:13" ht="30" customHeight="1" x14ac:dyDescent="0.3">
      <c r="A6" s="1"/>
      <c r="B6" s="1"/>
      <c r="C6" s="4"/>
      <c r="D6" s="2"/>
      <c r="E6" s="30"/>
      <c r="F6" s="30"/>
      <c r="G6" s="30"/>
      <c r="H6" s="30"/>
      <c r="I6" s="30"/>
      <c r="J6" s="30"/>
      <c r="K6" s="30"/>
      <c r="L6" s="30"/>
      <c r="M6" s="1"/>
    </row>
    <row r="7" spans="1:13" ht="30" customHeight="1" x14ac:dyDescent="0.3">
      <c r="A7" s="1"/>
      <c r="B7" s="1"/>
      <c r="C7" s="4"/>
      <c r="D7" s="2"/>
      <c r="E7" s="30"/>
      <c r="F7" s="30">
        <f t="shared" si="0"/>
        <v>0</v>
      </c>
      <c r="G7" s="30"/>
      <c r="H7" s="30">
        <f t="shared" si="1"/>
        <v>0</v>
      </c>
      <c r="I7" s="30"/>
      <c r="J7" s="30">
        <f t="shared" si="2"/>
        <v>0</v>
      </c>
      <c r="K7" s="30">
        <f t="shared" ref="K7:K16" si="4">E7+G7+I7</f>
        <v>0</v>
      </c>
      <c r="L7" s="30">
        <f t="shared" si="3"/>
        <v>0</v>
      </c>
      <c r="M7" s="1"/>
    </row>
    <row r="8" spans="1:13" ht="30" customHeight="1" x14ac:dyDescent="0.3">
      <c r="A8" s="1"/>
      <c r="B8" s="1"/>
      <c r="C8" s="4"/>
      <c r="D8" s="2"/>
      <c r="E8" s="30"/>
      <c r="F8" s="30">
        <f t="shared" si="0"/>
        <v>0</v>
      </c>
      <c r="G8" s="30"/>
      <c r="H8" s="30">
        <f t="shared" si="1"/>
        <v>0</v>
      </c>
      <c r="I8" s="30"/>
      <c r="J8" s="30">
        <f t="shared" si="2"/>
        <v>0</v>
      </c>
      <c r="K8" s="30">
        <f t="shared" si="4"/>
        <v>0</v>
      </c>
      <c r="L8" s="30">
        <f t="shared" si="3"/>
        <v>0</v>
      </c>
      <c r="M8" s="1"/>
    </row>
    <row r="9" spans="1:13" ht="30" customHeight="1" x14ac:dyDescent="0.3">
      <c r="A9" s="1"/>
      <c r="B9" s="1"/>
      <c r="C9" s="4"/>
      <c r="D9" s="2"/>
      <c r="E9" s="30"/>
      <c r="F9" s="30">
        <f t="shared" si="0"/>
        <v>0</v>
      </c>
      <c r="G9" s="30"/>
      <c r="H9" s="30">
        <f t="shared" si="1"/>
        <v>0</v>
      </c>
      <c r="I9" s="30"/>
      <c r="J9" s="30">
        <f t="shared" si="2"/>
        <v>0</v>
      </c>
      <c r="K9" s="30">
        <f t="shared" si="4"/>
        <v>0</v>
      </c>
      <c r="L9" s="30">
        <f t="shared" si="3"/>
        <v>0</v>
      </c>
      <c r="M9" s="1"/>
    </row>
    <row r="10" spans="1:13" ht="30" customHeight="1" x14ac:dyDescent="0.3">
      <c r="A10" s="1"/>
      <c r="B10" s="1"/>
      <c r="C10" s="4"/>
      <c r="D10" s="2"/>
      <c r="E10" s="30"/>
      <c r="F10" s="30">
        <f t="shared" si="0"/>
        <v>0</v>
      </c>
      <c r="G10" s="30"/>
      <c r="H10" s="30">
        <f t="shared" si="1"/>
        <v>0</v>
      </c>
      <c r="I10" s="30"/>
      <c r="J10" s="30">
        <f t="shared" si="2"/>
        <v>0</v>
      </c>
      <c r="K10" s="30">
        <f t="shared" si="4"/>
        <v>0</v>
      </c>
      <c r="L10" s="30">
        <f t="shared" si="3"/>
        <v>0</v>
      </c>
      <c r="M10" s="1"/>
    </row>
    <row r="11" spans="1:13" ht="30" customHeight="1" x14ac:dyDescent="0.3">
      <c r="A11" s="1"/>
      <c r="B11" s="1"/>
      <c r="C11" s="4"/>
      <c r="D11" s="2"/>
      <c r="E11" s="30"/>
      <c r="F11" s="30">
        <f t="shared" si="0"/>
        <v>0</v>
      </c>
      <c r="G11" s="30"/>
      <c r="H11" s="30">
        <f t="shared" si="1"/>
        <v>0</v>
      </c>
      <c r="I11" s="30"/>
      <c r="J11" s="30">
        <f t="shared" si="2"/>
        <v>0</v>
      </c>
      <c r="K11" s="30">
        <f t="shared" si="4"/>
        <v>0</v>
      </c>
      <c r="L11" s="30">
        <f t="shared" si="3"/>
        <v>0</v>
      </c>
      <c r="M11" s="1"/>
    </row>
    <row r="12" spans="1:13" ht="30" customHeight="1" x14ac:dyDescent="0.3">
      <c r="A12" s="1"/>
      <c r="B12" s="1"/>
      <c r="C12" s="4"/>
      <c r="D12" s="2"/>
      <c r="E12" s="30"/>
      <c r="F12" s="30">
        <f t="shared" si="0"/>
        <v>0</v>
      </c>
      <c r="G12" s="30"/>
      <c r="H12" s="30">
        <f t="shared" si="1"/>
        <v>0</v>
      </c>
      <c r="I12" s="30"/>
      <c r="J12" s="30">
        <f t="shared" si="2"/>
        <v>0</v>
      </c>
      <c r="K12" s="30">
        <f t="shared" si="4"/>
        <v>0</v>
      </c>
      <c r="L12" s="30">
        <f t="shared" si="3"/>
        <v>0</v>
      </c>
      <c r="M12" s="1"/>
    </row>
    <row r="13" spans="1:13" ht="30" customHeight="1" x14ac:dyDescent="0.3">
      <c r="A13" s="1"/>
      <c r="B13" s="1"/>
      <c r="C13" s="4"/>
      <c r="D13" s="2"/>
      <c r="E13" s="30"/>
      <c r="F13" s="30">
        <f t="shared" si="0"/>
        <v>0</v>
      </c>
      <c r="G13" s="30"/>
      <c r="H13" s="30">
        <f t="shared" si="1"/>
        <v>0</v>
      </c>
      <c r="I13" s="30"/>
      <c r="J13" s="30">
        <f t="shared" si="2"/>
        <v>0</v>
      </c>
      <c r="K13" s="30">
        <f t="shared" si="4"/>
        <v>0</v>
      </c>
      <c r="L13" s="30">
        <f t="shared" si="3"/>
        <v>0</v>
      </c>
      <c r="M13" s="1"/>
    </row>
    <row r="14" spans="1:13" ht="30" customHeight="1" x14ac:dyDescent="0.3">
      <c r="A14" s="1"/>
      <c r="B14" s="1"/>
      <c r="C14" s="4"/>
      <c r="D14" s="2"/>
      <c r="E14" s="30"/>
      <c r="F14" s="30">
        <f t="shared" si="0"/>
        <v>0</v>
      </c>
      <c r="G14" s="30"/>
      <c r="H14" s="30">
        <f t="shared" si="1"/>
        <v>0</v>
      </c>
      <c r="I14" s="30"/>
      <c r="J14" s="30">
        <f t="shared" si="2"/>
        <v>0</v>
      </c>
      <c r="K14" s="30">
        <f t="shared" si="4"/>
        <v>0</v>
      </c>
      <c r="L14" s="30">
        <f t="shared" si="3"/>
        <v>0</v>
      </c>
      <c r="M14" s="1"/>
    </row>
    <row r="15" spans="1:13" ht="30" customHeight="1" x14ac:dyDescent="0.3">
      <c r="A15" s="31"/>
      <c r="B15" s="1"/>
      <c r="C15" s="4"/>
      <c r="D15" s="2"/>
      <c r="E15" s="30"/>
      <c r="F15" s="30"/>
      <c r="G15" s="30"/>
      <c r="H15" s="30"/>
      <c r="I15" s="30"/>
      <c r="J15" s="30">
        <f t="shared" si="2"/>
        <v>0</v>
      </c>
      <c r="K15" s="30">
        <f t="shared" si="4"/>
        <v>0</v>
      </c>
      <c r="L15" s="30">
        <f t="shared" si="3"/>
        <v>0</v>
      </c>
      <c r="M15" s="1"/>
    </row>
    <row r="16" spans="1:13" ht="30" customHeight="1" x14ac:dyDescent="0.3">
      <c r="A16" s="1"/>
      <c r="B16" s="1"/>
      <c r="C16" s="4"/>
      <c r="D16" s="2"/>
      <c r="E16" s="30"/>
      <c r="F16" s="30">
        <f>E16*D16</f>
        <v>0</v>
      </c>
      <c r="G16" s="30"/>
      <c r="H16" s="30">
        <f>G16*D16</f>
        <v>0</v>
      </c>
      <c r="I16" s="30"/>
      <c r="J16" s="30">
        <f t="shared" si="2"/>
        <v>0</v>
      </c>
      <c r="K16" s="30">
        <f t="shared" si="4"/>
        <v>0</v>
      </c>
      <c r="L16" s="30">
        <f t="shared" si="3"/>
        <v>0</v>
      </c>
      <c r="M16" s="1"/>
    </row>
    <row r="17" spans="1:13" ht="30" customHeight="1" x14ac:dyDescent="0.3">
      <c r="A17" s="32"/>
      <c r="B17" s="2"/>
      <c r="C17" s="3"/>
      <c r="D17" s="2"/>
      <c r="E17" s="2"/>
      <c r="F17" s="2"/>
      <c r="G17" s="2"/>
      <c r="H17" s="2"/>
      <c r="I17" s="33"/>
      <c r="J17" s="30"/>
      <c r="K17" s="30"/>
      <c r="L17" s="30"/>
      <c r="M17" s="2"/>
    </row>
    <row r="18" spans="1:13" ht="30" customHeight="1" x14ac:dyDescent="0.3">
      <c r="A18" s="1" t="s">
        <v>45</v>
      </c>
      <c r="B18" s="2"/>
      <c r="C18" s="2"/>
      <c r="D18" s="2"/>
      <c r="E18" s="2"/>
      <c r="F18" s="30">
        <f>F5</f>
        <v>0</v>
      </c>
      <c r="G18" s="2"/>
      <c r="H18" s="30">
        <f>H5</f>
        <v>0</v>
      </c>
      <c r="I18" s="2"/>
      <c r="J18" s="30">
        <f>J5</f>
        <v>0</v>
      </c>
      <c r="K18" s="2"/>
      <c r="L18" s="30">
        <f>L5</f>
        <v>0</v>
      </c>
      <c r="M18" s="2"/>
    </row>
  </sheetData>
  <mergeCells count="11"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  <mergeCell ref="M3:M4"/>
  </mergeCells>
  <phoneticPr fontId="15" type="noConversion"/>
  <pageMargins left="0.78694444894790649" right="0" top="0.39347222447395325" bottom="0.39347222447395325" header="0" footer="0"/>
  <pageSetup paperSize="9" scale="65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24"/>
  <sheetViews>
    <sheetView zoomScale="80" zoomScaleNormal="80" zoomScaleSheetLayoutView="80" workbookViewId="0">
      <selection activeCell="W13" sqref="W13"/>
    </sheetView>
  </sheetViews>
  <sheetFormatPr defaultColWidth="9" defaultRowHeight="27.75" customHeight="1" x14ac:dyDescent="0.3"/>
  <cols>
    <col min="1" max="2" width="30.625" style="27" customWidth="1"/>
    <col min="3" max="3" width="4.625" style="5" customWidth="1"/>
    <col min="4" max="4" width="8.5" style="27" customWidth="1"/>
    <col min="5" max="12" width="13.625" style="27" customWidth="1"/>
    <col min="13" max="13" width="12.625" style="27" customWidth="1"/>
    <col min="15" max="16" width="10.5" style="27" hidden="1" customWidth="1"/>
    <col min="17" max="17" width="8.375" style="27" hidden="1" customWidth="1"/>
    <col min="18" max="18" width="0" style="27" hidden="1"/>
  </cols>
  <sheetData>
    <row r="1" spans="1:18" ht="27.75" customHeight="1" x14ac:dyDescent="0.3">
      <c r="A1" s="61" t="s">
        <v>73</v>
      </c>
      <c r="B1" s="52"/>
      <c r="C1" s="64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8" ht="27.75" customHeight="1" x14ac:dyDescent="0.3">
      <c r="A2" s="63" t="s">
        <v>78</v>
      </c>
      <c r="B2" s="63" t="s">
        <v>82</v>
      </c>
      <c r="C2" s="63" t="s">
        <v>53</v>
      </c>
      <c r="D2" s="63" t="s">
        <v>51</v>
      </c>
      <c r="E2" s="63" t="s">
        <v>25</v>
      </c>
      <c r="F2" s="50"/>
      <c r="G2" s="63" t="s">
        <v>24</v>
      </c>
      <c r="H2" s="50"/>
      <c r="I2" s="63" t="s">
        <v>75</v>
      </c>
      <c r="J2" s="50"/>
      <c r="K2" s="63" t="s">
        <v>80</v>
      </c>
      <c r="L2" s="50"/>
      <c r="M2" s="63" t="s">
        <v>18</v>
      </c>
    </row>
    <row r="3" spans="1:18" ht="27.75" customHeight="1" x14ac:dyDescent="0.3">
      <c r="A3" s="60"/>
      <c r="B3" s="60"/>
      <c r="C3" s="60"/>
      <c r="D3" s="60"/>
      <c r="E3" s="25" t="s">
        <v>21</v>
      </c>
      <c r="F3" s="25" t="s">
        <v>26</v>
      </c>
      <c r="G3" s="25" t="s">
        <v>21</v>
      </c>
      <c r="H3" s="25" t="s">
        <v>26</v>
      </c>
      <c r="I3" s="25" t="s">
        <v>21</v>
      </c>
      <c r="J3" s="25" t="s">
        <v>26</v>
      </c>
      <c r="K3" s="25" t="s">
        <v>21</v>
      </c>
      <c r="L3" s="25" t="s">
        <v>26</v>
      </c>
      <c r="M3" s="60"/>
    </row>
    <row r="4" spans="1:18" ht="27.75" customHeight="1" x14ac:dyDescent="0.3">
      <c r="A4" s="34" t="s">
        <v>85</v>
      </c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R4">
        <v>0.81867999999999996</v>
      </c>
    </row>
    <row r="5" spans="1:18" ht="27.75" customHeight="1" x14ac:dyDescent="0.3">
      <c r="A5" s="34" t="s">
        <v>86</v>
      </c>
      <c r="B5" s="34"/>
      <c r="C5" s="4"/>
      <c r="D5" s="2"/>
      <c r="E5" s="35"/>
      <c r="F5" s="35"/>
      <c r="G5" s="35"/>
      <c r="H5" s="35"/>
      <c r="I5" s="35"/>
      <c r="J5" s="35"/>
      <c r="K5" s="35"/>
      <c r="L5" s="35"/>
      <c r="M5" s="1"/>
      <c r="O5">
        <v>10733000</v>
      </c>
      <c r="P5">
        <f t="shared" ref="P5:P12" si="0">TRUNC(O5*$R$4,0)</f>
        <v>8786892</v>
      </c>
    </row>
    <row r="6" spans="1:18" ht="27.75" customHeight="1" x14ac:dyDescent="0.3">
      <c r="A6" s="34" t="s">
        <v>87</v>
      </c>
      <c r="B6" s="34"/>
      <c r="C6" s="4"/>
      <c r="D6" s="2"/>
      <c r="E6" s="35"/>
      <c r="F6" s="35"/>
      <c r="G6" s="35"/>
      <c r="H6" s="35"/>
      <c r="I6" s="35"/>
      <c r="J6" s="35"/>
      <c r="K6" s="35"/>
      <c r="L6" s="35"/>
      <c r="M6" s="1"/>
      <c r="O6">
        <v>698000</v>
      </c>
      <c r="P6">
        <f t="shared" si="0"/>
        <v>571438</v>
      </c>
    </row>
    <row r="7" spans="1:18" ht="27.75" customHeight="1" x14ac:dyDescent="0.3">
      <c r="A7" s="34" t="s">
        <v>88</v>
      </c>
      <c r="B7" s="1"/>
      <c r="C7" s="4"/>
      <c r="D7" s="2"/>
      <c r="E7" s="35"/>
      <c r="F7" s="35"/>
      <c r="G7" s="35"/>
      <c r="H7" s="35"/>
      <c r="I7" s="35"/>
      <c r="J7" s="35"/>
      <c r="K7" s="35"/>
      <c r="L7" s="35"/>
      <c r="M7" s="1"/>
      <c r="O7">
        <v>655000</v>
      </c>
      <c r="P7">
        <f t="shared" si="0"/>
        <v>536235</v>
      </c>
    </row>
    <row r="8" spans="1:18" ht="27.75" customHeight="1" x14ac:dyDescent="0.3">
      <c r="A8" s="34" t="s">
        <v>89</v>
      </c>
      <c r="B8" s="34"/>
      <c r="C8" s="4"/>
      <c r="D8" s="2"/>
      <c r="E8" s="35"/>
      <c r="F8" s="35"/>
      <c r="G8" s="35"/>
      <c r="H8" s="35"/>
      <c r="I8" s="35"/>
      <c r="J8" s="35"/>
      <c r="K8" s="35"/>
      <c r="L8" s="35"/>
      <c r="M8" s="1"/>
      <c r="O8">
        <v>621400</v>
      </c>
      <c r="P8">
        <f t="shared" si="0"/>
        <v>508727</v>
      </c>
    </row>
    <row r="9" spans="1:18" ht="27.75" customHeight="1" x14ac:dyDescent="0.3">
      <c r="A9" s="34" t="s">
        <v>90</v>
      </c>
      <c r="B9" s="34"/>
      <c r="C9" s="4"/>
      <c r="D9" s="2"/>
      <c r="E9" s="35"/>
      <c r="F9" s="35"/>
      <c r="G9" s="35"/>
      <c r="H9" s="35"/>
      <c r="I9" s="35"/>
      <c r="J9" s="35"/>
      <c r="K9" s="35"/>
      <c r="L9" s="35"/>
      <c r="M9" s="1"/>
      <c r="O9">
        <v>134000</v>
      </c>
      <c r="P9">
        <f t="shared" si="0"/>
        <v>109703</v>
      </c>
    </row>
    <row r="10" spans="1:18" ht="27.75" customHeight="1" x14ac:dyDescent="0.3">
      <c r="A10" s="34"/>
      <c r="B10" s="34"/>
      <c r="C10" s="4"/>
      <c r="D10" s="2"/>
      <c r="E10" s="35"/>
      <c r="F10" s="35"/>
      <c r="G10" s="35"/>
      <c r="H10" s="35"/>
      <c r="I10" s="35"/>
      <c r="J10" s="35"/>
      <c r="K10" s="35"/>
      <c r="L10" s="35"/>
      <c r="M10" s="1"/>
      <c r="O10">
        <v>15000</v>
      </c>
      <c r="P10">
        <f t="shared" si="0"/>
        <v>12280</v>
      </c>
    </row>
    <row r="11" spans="1:18" ht="27.75" customHeight="1" x14ac:dyDescent="0.3">
      <c r="A11" s="34" t="s">
        <v>91</v>
      </c>
      <c r="B11" s="34"/>
      <c r="C11" s="4"/>
      <c r="D11" s="2"/>
      <c r="E11" s="35"/>
      <c r="F11" s="35"/>
      <c r="G11" s="35"/>
      <c r="H11" s="35"/>
      <c r="I11" s="35"/>
      <c r="J11" s="35"/>
      <c r="K11" s="35"/>
      <c r="L11" s="35"/>
      <c r="M11" s="1"/>
      <c r="O11">
        <v>76000</v>
      </c>
      <c r="P11">
        <f t="shared" si="0"/>
        <v>62219</v>
      </c>
    </row>
    <row r="12" spans="1:18" ht="27.75" customHeight="1" x14ac:dyDescent="0.3">
      <c r="A12" s="33" t="s">
        <v>92</v>
      </c>
      <c r="B12" s="1"/>
      <c r="C12" s="4"/>
      <c r="D12" s="2"/>
      <c r="E12" s="35"/>
      <c r="F12" s="35"/>
      <c r="G12" s="35"/>
      <c r="H12" s="35"/>
      <c r="I12" s="35"/>
      <c r="J12" s="35"/>
      <c r="K12" s="35"/>
      <c r="L12" s="35"/>
      <c r="M12" s="1"/>
      <c r="O12">
        <v>200000</v>
      </c>
      <c r="P12">
        <f t="shared" si="0"/>
        <v>163736</v>
      </c>
    </row>
    <row r="13" spans="1:18" ht="27.75" customHeight="1" x14ac:dyDescent="0.3">
      <c r="A13" s="34"/>
      <c r="B13" s="1"/>
      <c r="C13" s="4"/>
      <c r="D13" s="2"/>
      <c r="E13" s="35"/>
      <c r="F13" s="35"/>
      <c r="G13" s="35"/>
      <c r="H13" s="35"/>
      <c r="I13" s="35"/>
      <c r="J13" s="35"/>
      <c r="K13" s="35"/>
      <c r="L13" s="35"/>
      <c r="M13" s="1"/>
      <c r="Q13">
        <v>750000</v>
      </c>
      <c r="R13">
        <f>TRUNC(Q13*$R$4,0)</f>
        <v>614010</v>
      </c>
    </row>
    <row r="14" spans="1:18" ht="27.75" customHeight="1" x14ac:dyDescent="0.3">
      <c r="A14" s="33" t="s">
        <v>93</v>
      </c>
      <c r="B14" s="1"/>
      <c r="C14" s="3"/>
      <c r="D14" s="2"/>
      <c r="E14" s="35"/>
      <c r="F14" s="35"/>
      <c r="G14" s="35"/>
      <c r="H14" s="35"/>
      <c r="I14" s="35"/>
      <c r="J14" s="35"/>
      <c r="K14" s="35"/>
      <c r="L14" s="35"/>
      <c r="M14" s="1"/>
      <c r="O14">
        <v>250000</v>
      </c>
      <c r="P14">
        <f>TRUNC(O14*$R$4,0)</f>
        <v>204670</v>
      </c>
    </row>
    <row r="15" spans="1:18" ht="27.75" customHeight="1" x14ac:dyDescent="0.3">
      <c r="A15" s="33"/>
      <c r="B15" s="1"/>
      <c r="C15" s="3"/>
      <c r="D15" s="2"/>
      <c r="E15" s="35"/>
      <c r="F15" s="35"/>
      <c r="G15" s="35"/>
      <c r="H15" s="35"/>
      <c r="I15" s="35"/>
      <c r="J15" s="35"/>
      <c r="K15" s="35"/>
      <c r="L15" s="35"/>
      <c r="M15" s="1"/>
      <c r="O15">
        <v>1000000</v>
      </c>
      <c r="P15">
        <f>TRUNC(O15*$R$4,0)</f>
        <v>818680</v>
      </c>
    </row>
    <row r="16" spans="1:18" ht="27.75" customHeight="1" x14ac:dyDescent="0.3">
      <c r="A16" s="34" t="s">
        <v>94</v>
      </c>
      <c r="B16" s="1"/>
      <c r="C16" s="3"/>
      <c r="D16" s="2"/>
      <c r="E16" s="35"/>
      <c r="F16" s="35"/>
      <c r="G16" s="35"/>
      <c r="H16" s="35"/>
      <c r="I16" s="35"/>
      <c r="J16" s="35"/>
      <c r="K16" s="35"/>
      <c r="L16" s="35"/>
      <c r="M16" s="1"/>
    </row>
    <row r="17" spans="1:18" ht="27.75" customHeight="1" x14ac:dyDescent="0.3">
      <c r="A17" s="33" t="s">
        <v>95</v>
      </c>
      <c r="B17" s="1"/>
      <c r="C17" s="3"/>
      <c r="D17" s="2"/>
      <c r="E17" s="35"/>
      <c r="F17" s="35"/>
      <c r="G17" s="35"/>
      <c r="H17" s="35"/>
      <c r="I17" s="35"/>
      <c r="J17" s="35"/>
      <c r="K17" s="35"/>
      <c r="L17" s="35"/>
      <c r="M17" s="1"/>
    </row>
    <row r="18" spans="1:18" ht="27.75" customHeight="1" x14ac:dyDescent="0.3">
      <c r="A18" s="33" t="s">
        <v>96</v>
      </c>
      <c r="B18" s="1"/>
      <c r="C18" s="4"/>
      <c r="D18" s="2"/>
      <c r="E18" s="35"/>
      <c r="F18" s="35"/>
      <c r="G18" s="35"/>
      <c r="H18" s="35"/>
      <c r="I18" s="35"/>
      <c r="J18" s="35"/>
      <c r="K18" s="35"/>
      <c r="L18" s="35"/>
      <c r="M18" s="1"/>
      <c r="O18">
        <f>50156800-원가계산서!E27</f>
        <v>50156800</v>
      </c>
    </row>
    <row r="19" spans="1:18" ht="27.75" customHeight="1" x14ac:dyDescent="0.3">
      <c r="A19" s="34"/>
      <c r="B19" s="1"/>
      <c r="C19" s="4"/>
      <c r="D19" s="2"/>
      <c r="E19" s="35"/>
      <c r="F19" s="35"/>
      <c r="G19" s="35"/>
      <c r="H19" s="35"/>
      <c r="I19" s="35"/>
      <c r="J19" s="35"/>
      <c r="K19" s="35"/>
      <c r="L19" s="35"/>
      <c r="M19" s="1"/>
    </row>
    <row r="20" spans="1:18" ht="27.75" customHeight="1" x14ac:dyDescent="0.3">
      <c r="A20" s="34" t="s">
        <v>97</v>
      </c>
      <c r="B20" s="1"/>
      <c r="C20" s="4"/>
      <c r="D20" s="2"/>
      <c r="E20" s="35"/>
      <c r="F20" s="35"/>
      <c r="G20" s="35"/>
      <c r="H20" s="35"/>
      <c r="I20" s="35"/>
      <c r="J20" s="35"/>
      <c r="K20" s="35"/>
      <c r="L20" s="35"/>
      <c r="M20" s="1"/>
      <c r="O20" s="41"/>
      <c r="P20" s="41"/>
      <c r="Q20" s="41"/>
      <c r="R20" s="41"/>
    </row>
    <row r="21" spans="1:18" ht="27.75" customHeight="1" x14ac:dyDescent="0.3">
      <c r="A21" s="34" t="s">
        <v>98</v>
      </c>
      <c r="B21" s="1"/>
      <c r="C21" s="4"/>
      <c r="D21" s="2"/>
      <c r="E21" s="35"/>
      <c r="F21" s="35"/>
      <c r="G21" s="35"/>
      <c r="H21" s="35"/>
      <c r="I21" s="35"/>
      <c r="J21" s="35"/>
      <c r="K21" s="35"/>
      <c r="L21" s="35"/>
      <c r="M21" s="1"/>
      <c r="O21" s="41"/>
      <c r="P21" s="41"/>
      <c r="Q21" s="41"/>
      <c r="R21" s="41"/>
    </row>
    <row r="22" spans="1:18" ht="27.75" customHeight="1" x14ac:dyDescent="0.3">
      <c r="A22" s="34"/>
      <c r="B22" s="1"/>
      <c r="C22" s="4"/>
      <c r="D22" s="2"/>
      <c r="E22" s="35"/>
      <c r="F22" s="35"/>
      <c r="G22" s="35"/>
      <c r="H22" s="35"/>
      <c r="I22" s="35"/>
      <c r="J22" s="35"/>
      <c r="K22" s="35"/>
      <c r="L22" s="35"/>
      <c r="M22" s="1"/>
    </row>
    <row r="23" spans="1:18" ht="27.75" customHeight="1" x14ac:dyDescent="0.3">
      <c r="A23" s="34"/>
      <c r="B23" s="1"/>
      <c r="C23" s="4"/>
      <c r="D23" s="2"/>
      <c r="E23" s="35"/>
      <c r="F23" s="35"/>
      <c r="G23" s="35"/>
      <c r="H23" s="35"/>
      <c r="I23" s="35"/>
      <c r="J23" s="35"/>
      <c r="K23" s="35"/>
      <c r="L23" s="35"/>
      <c r="M23" s="1"/>
    </row>
    <row r="24" spans="1:18" ht="27.75" customHeight="1" x14ac:dyDescent="0.3">
      <c r="A24" s="34" t="s">
        <v>45</v>
      </c>
      <c r="B24" s="2"/>
      <c r="C24" s="3"/>
      <c r="D24" s="2"/>
      <c r="E24" s="2"/>
      <c r="F24" s="35">
        <f>F6+F7+F8+F12+F11+F10+F9+F13+F14+F15+F16+F17+F18+F19+F20+F21+F22+F23</f>
        <v>0</v>
      </c>
      <c r="G24" s="2"/>
      <c r="H24" s="35">
        <f>H6+H7+H8+H12+H11+H10+H9+H13+H14+H15+H16+H17+H18+H19+H20+H21+H22+H23</f>
        <v>0</v>
      </c>
      <c r="I24" s="2"/>
      <c r="J24" s="35">
        <f>J6+J7+J8+J12+J11+J10+J9+J13+J14+J15+J16+J17+J18+J19+J20+J21+J22+J23</f>
        <v>0</v>
      </c>
      <c r="K24" s="2"/>
      <c r="L24" s="35">
        <f>L6+L7+L8+L12+L11+L10+L9+L13+L14+L15+L16+L17+L18+L19+L20+L21+L22+L23</f>
        <v>0</v>
      </c>
      <c r="M24" s="2"/>
    </row>
  </sheetData>
  <mergeCells count="10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15" type="noConversion"/>
  <pageMargins left="0.78694444894790649" right="0" top="0.39347222447395325" bottom="0.39347222447395325" header="0" footer="0"/>
  <pageSetup paperSize="9" scale="6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6</vt:i4>
      </vt:variant>
    </vt:vector>
  </HeadingPairs>
  <TitlesOfParts>
    <vt:vector size="10" baseType="lpstr">
      <vt:lpstr>표지</vt:lpstr>
      <vt:lpstr>원가계산서</vt:lpstr>
      <vt:lpstr>공종별집계표</vt:lpstr>
      <vt:lpstr>심우관1층</vt:lpstr>
      <vt:lpstr>공종별집계표!Print_Area</vt:lpstr>
      <vt:lpstr>심우관1층!Print_Area</vt:lpstr>
      <vt:lpstr>원가계산서!Print_Area</vt:lpstr>
      <vt:lpstr>공종별집계표!Print_Titles</vt:lpstr>
      <vt:lpstr>심우관1층!Print_Titles</vt:lpstr>
      <vt:lpstr>원가계산서!Print_Titles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Owner</cp:lastModifiedBy>
  <cp:revision>12</cp:revision>
  <cp:lastPrinted>2026-02-26T06:29:03Z</cp:lastPrinted>
  <dcterms:created xsi:type="dcterms:W3CDTF">2019-07-08T04:47:47Z</dcterms:created>
  <dcterms:modified xsi:type="dcterms:W3CDTF">2026-10-05T00:14:37Z</dcterms:modified>
  <cp:version>1300.0100.01</cp:version>
</cp:coreProperties>
</file>